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<sst xmlns="http://schemas.openxmlformats.org/spreadsheetml/2006/main" count="120" uniqueCount="117">
  <si>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</si>
  <si>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</si>
  <si>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</si>
  <si>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</si>
  <si>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</si>
  <si>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</si>
  <si>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</si>
  <si>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</si>
  <si>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</si>
  <si>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</si>
  <si>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</si>
  <si>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</si>
  <si>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</si>
  <si>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</si>
  <si>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</si>
  <si>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</si>
  <si>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</si>
  <si>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</si>
  <si>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</si>
  <si>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</si>
  <si>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</si>
  <si>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</si>
  <si>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</si>
  <si>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</si>
  <si>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</si>
  <si>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</si>
  <si>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</si>
  <si>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</si>
  <si>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</si>
  <si>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</si>
  <si>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</si>
  <si>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</si>
  <si>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</si>
  <si>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</si>
  <si>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</si>
  <si>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</si>
  <si>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</si>
  <si>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</si>
  <si>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</si>
  <si>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</si>
  <si>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</si>
  <si>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</si>
  <si>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</si>
  <si>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</si>
  <si>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</si>
  <si>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</si>
  <si>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</si>
  <si>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</si>
  <si>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</si>
  <si>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</si>
  <si>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</si>
  <si>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</si>
  <si>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</si>
  <si>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</si>
  <si>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</si>
  <si>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</si>
  <si>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</si>
  <si>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</si>
  <si>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</si>
  <si>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</si>
  <si>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</si>
  <si>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</si>
  <si>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</si>
  <si>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</si>
  <si>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</si>
  <si>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</si>
  <si>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</si>
  <si>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</si>
  <si>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</si>
  <si>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</si>
  <si>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</si>
  <si>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</si>
  <si>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</si>
  <si>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</si>
  <si>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</si>
  <si>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</si>
  <si>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</si>
  <si>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</si>
  <si>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</si>
  <si>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</si>
  <si>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</si>
  <si>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</si>
  <si>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</si>
  <si>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</si>
  <si>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</si>
  <si>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</si>
  <si>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</si>
  <si>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</si>
  <si>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</si>
  <si>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</si>
  <si>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</si>
  <si>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</si>
  <si>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</si>
  <si>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</si>
  <si>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</si>
  <si>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</si>
  <si>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</si>
  <si>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</si>
  <si>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</si>
  <si>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</si>
  <si>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</si>
  <si>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</si>
  <si>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</si>
  <si>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</si>
  <si>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</si>
  <si>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</si>
  <si>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</si>
  <si>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</si>
  <si>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</si>
  <si>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</si>
  <si>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</si>
  <si>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</si>
  <si>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</si>
  <si>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</si>
  <si>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</si>
  <si>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</si>
  <si>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Профінансовано станом на 03.11.2015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</si>
</sst>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2" fontId="31" fillId="0" borderId="26" xfId="80" applyNumberFormat="1" applyFont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2" fontId="30" fillId="7" borderId="31" xfId="80" applyNumberFormat="1" applyFont="1" applyFill="1" applyBorder="1" applyAlignment="1">
      <alignment horizontal="center"/>
      <protection/>
    </xf>
    <xf numFmtId="0" fontId="30" fillId="0" borderId="27" xfId="80" applyFont="1" applyBorder="1" applyAlignment="1">
      <alignment horizontal="center"/>
      <protection/>
    </xf>
    <xf numFmtId="2" fontId="30" fillId="7" borderId="32" xfId="80" applyNumberFormat="1" applyFont="1" applyFill="1" applyBorder="1" applyAlignment="1">
      <alignment horizontal="center"/>
      <protection/>
    </xf>
    <xf numFmtId="0" fontId="17" fillId="0" borderId="33" xfId="80" applyFont="1" applyBorder="1">
      <alignment/>
      <protection/>
    </xf>
    <xf numFmtId="2" fontId="28" fillId="7" borderId="34" xfId="80" applyNumberFormat="1" applyFont="1" applyFill="1" applyBorder="1" applyAlignment="1">
      <alignment horizontal="center"/>
      <protection/>
    </xf>
    <xf numFmtId="2" fontId="30" fillId="7" borderId="35" xfId="80" applyNumberFormat="1" applyFont="1" applyFill="1" applyBorder="1" applyAlignment="1">
      <alignment horizontal="center"/>
      <protection/>
    </xf>
    <xf numFmtId="2" fontId="30" fillId="0" borderId="31" xfId="80" applyNumberFormat="1" applyFont="1" applyFill="1" applyBorder="1" applyAlignment="1">
      <alignment horizontal="center"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0" fontId="28" fillId="7" borderId="36" xfId="80" applyFont="1" applyFill="1" applyBorder="1" applyAlignment="1">
      <alignment horizontal="center" vertical="center" wrapText="1"/>
      <protection/>
    </xf>
    <xf numFmtId="0" fontId="28" fillId="7" borderId="37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8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="55" zoomScaleNormal="55" zoomScalePageLayoutView="0" workbookViewId="0" topLeftCell="A1">
      <selection activeCell="R13" sqref="R13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hidden="1" customWidth="1"/>
    <col min="12" max="13" width="8.00390625" style="4" hidden="1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29"/>
    </row>
    <row r="2" spans="1:10" s="1" customFormat="1" ht="25.5" customHeight="1" thickBot="1">
      <c r="A2" s="156"/>
      <c r="B2" s="157"/>
      <c r="C2" s="157"/>
      <c r="D2" s="157"/>
      <c r="E2" s="157"/>
      <c r="F2" s="157"/>
      <c r="G2" s="157"/>
      <c r="H2" s="157"/>
      <c r="I2" s="157"/>
      <c r="J2" s="28"/>
    </row>
    <row r="3" spans="1:11" s="1" customFormat="1" ht="25.5" customHeight="1">
      <c r="A3" s="160" t="s">
        <v>1</v>
      </c>
      <c r="B3" s="163" t="s">
        <v>2</v>
      </c>
      <c r="C3" s="164" t="s">
        <v>3</v>
      </c>
      <c r="D3" s="165" t="s">
        <v>4</v>
      </c>
      <c r="E3" s="152" t="s">
        <v>5</v>
      </c>
      <c r="F3" s="152" t="s">
        <v>6</v>
      </c>
      <c r="G3" s="152" t="s">
        <v>7</v>
      </c>
      <c r="H3" s="152"/>
      <c r="I3" s="153"/>
      <c r="J3" s="158" t="s">
        <v>116</v>
      </c>
      <c r="K3" s="148" t="s">
        <v>115</v>
      </c>
    </row>
    <row r="4" spans="1:11" s="1" customFormat="1" ht="20.25" customHeight="1">
      <c r="A4" s="161"/>
      <c r="B4" s="163"/>
      <c r="C4" s="164"/>
      <c r="D4" s="165"/>
      <c r="E4" s="152"/>
      <c r="F4" s="152"/>
      <c r="G4" s="152"/>
      <c r="H4" s="152"/>
      <c r="I4" s="153"/>
      <c r="J4" s="159"/>
      <c r="K4" s="149"/>
    </row>
    <row r="5" spans="1:11" s="1" customFormat="1" ht="34.5" customHeight="1">
      <c r="A5" s="161"/>
      <c r="B5" s="2"/>
      <c r="C5" s="164"/>
      <c r="D5" s="3"/>
      <c r="E5" s="152"/>
      <c r="F5" s="152"/>
      <c r="G5" s="152" t="s">
        <v>8</v>
      </c>
      <c r="H5" s="152" t="s">
        <v>9</v>
      </c>
      <c r="I5" s="99" t="s">
        <v>10</v>
      </c>
      <c r="J5" s="159"/>
      <c r="K5" s="149"/>
    </row>
    <row r="6" spans="1:11" ht="36.75" customHeight="1">
      <c r="A6" s="162"/>
      <c r="B6" s="2"/>
      <c r="C6" s="164"/>
      <c r="D6" s="3"/>
      <c r="E6" s="152"/>
      <c r="F6" s="152"/>
      <c r="G6" s="152"/>
      <c r="H6" s="152"/>
      <c r="I6" s="99" t="s">
        <v>11</v>
      </c>
      <c r="J6" s="159"/>
      <c r="K6" s="149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5"/>
      <c r="K7" s="137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1206143.1</v>
      </c>
      <c r="K8" s="138">
        <f>J8/E8*100</f>
        <v>51.226559812756264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36">
        <f aca="true" t="shared" si="0" ref="K9:K63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34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39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583184.8200000001</v>
      </c>
      <c r="K12" s="138">
        <f t="shared" si="0"/>
        <v>37.29234634088678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8">
        <f>44443.72+63301.16+158504.94</f>
        <v>266249.82</v>
      </c>
      <c r="K13" s="136">
        <f t="shared" si="0"/>
        <v>92.1757564544884</v>
      </c>
      <c r="N13" s="142">
        <f>(J13+J14+J18+J20+J21+J22+J23+J24+J25+J26+J27+J28)/F63*100</f>
        <v>75.61269698136864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43">
        <v>0</v>
      </c>
      <c r="K14" s="134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43">
        <f>40249.08+149708.52+15475.8-300+111801.6</f>
        <v>316935</v>
      </c>
      <c r="K15" s="134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44">
        <v>0</v>
      </c>
      <c r="K16" s="134">
        <f t="shared" si="0"/>
        <v>0</v>
      </c>
      <c r="N16" s="141">
        <f>(J9+J10+J11+J15+J16+J17+J29+J30+J32+J33+J34+J35+J36+J37+J38+J39+J40+J42+J45+J46+J47+J48+J49+J50+J51+J53+J54+J56+J58+J59+J60+J61+J62)/(G63+H63)*100</f>
        <v>31.136061031126474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43">
        <v>0</v>
      </c>
      <c r="K17" s="134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45">
        <v>0</v>
      </c>
      <c r="K18" s="139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4">
        <f t="shared" si="1"/>
        <v>3915123.6099999994</v>
      </c>
      <c r="K19" s="138">
        <f t="shared" si="0"/>
        <v>71.16266378869584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6">
        <f>13441.5+170683.5</f>
        <v>184125</v>
      </c>
      <c r="K20" s="136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2985700</v>
      </c>
      <c r="F21" s="5">
        <v>2985700</v>
      </c>
      <c r="G21" s="8"/>
      <c r="H21" s="8"/>
      <c r="I21" s="62"/>
      <c r="J21" s="143">
        <f>545390+126250+77500+112859+11430+68632.1+403172+22383.9+8550+585739.7+17100+13972.4+2275.2+205831.35+66900+119626.35+26344.4+189848.55+70391</f>
        <v>2674195.9499999997</v>
      </c>
      <c r="K21" s="134">
        <f t="shared" si="0"/>
        <v>89.56680008038315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43">
        <f>42731+11310</f>
        <v>54041</v>
      </c>
      <c r="K22" s="134">
        <f t="shared" si="0"/>
        <v>61.27722783503986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43">
        <f>31328.5+39760+81116+82065.5</f>
        <v>234270</v>
      </c>
      <c r="K23" s="134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43">
        <f>167084.25+114677.94</f>
        <v>281762.19</v>
      </c>
      <c r="K24" s="134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250000</v>
      </c>
      <c r="F25" s="5">
        <v>250000</v>
      </c>
      <c r="G25" s="8"/>
      <c r="H25" s="8"/>
      <c r="I25" s="62"/>
      <c r="J25" s="143">
        <f>33375+20025</f>
        <v>53400</v>
      </c>
      <c r="K25" s="134">
        <f t="shared" si="0"/>
        <v>21.36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600000</v>
      </c>
      <c r="F26" s="5">
        <v>600000</v>
      </c>
      <c r="G26" s="8"/>
      <c r="H26" s="8"/>
      <c r="I26" s="62"/>
      <c r="J26" s="143">
        <f>68592+32228</f>
        <v>100820</v>
      </c>
      <c r="K26" s="134">
        <f t="shared" si="0"/>
        <v>16.803333333333335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43">
        <v>40000</v>
      </c>
      <c r="K27" s="134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70000</v>
      </c>
      <c r="F28" s="5">
        <v>70000</v>
      </c>
      <c r="G28" s="8"/>
      <c r="H28" s="8"/>
      <c r="I28" s="62"/>
      <c r="J28" s="143">
        <v>0</v>
      </c>
      <c r="K28" s="134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6">
        <v>292509.47</v>
      </c>
      <c r="K29" s="134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7">
        <v>0</v>
      </c>
      <c r="K30" s="139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>SUM(E32:E42)</f>
        <v>8801127.26</v>
      </c>
      <c r="F31" s="58">
        <f>SUM(F32:F41)</f>
        <v>0</v>
      </c>
      <c r="G31" s="58">
        <f>SUM(G32:G41)</f>
        <v>999500</v>
      </c>
      <c r="H31" s="58">
        <f>SUM(H32:H42)</f>
        <v>7801627.26</v>
      </c>
      <c r="I31" s="59">
        <f>SUM(I32:I41)</f>
        <v>0</v>
      </c>
      <c r="J31" s="117">
        <f>SUM(J32:J42)</f>
        <v>2604171.56</v>
      </c>
      <c r="K31" s="138">
        <f t="shared" si="0"/>
        <v>29.589068343956658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28">
        <f>10259.58+5151+4605.6+4060.2+4605.6+4848+5108.58</f>
        <v>38638.560000000005</v>
      </c>
      <c r="K32" s="136">
        <f t="shared" si="0"/>
        <v>71.5528888888889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600000</v>
      </c>
      <c r="F33" s="5"/>
      <c r="G33" s="8">
        <f>600000</f>
        <v>600000</v>
      </c>
      <c r="H33" s="8"/>
      <c r="I33" s="55"/>
      <c r="J33" s="121">
        <v>0</v>
      </c>
      <c r="K33" s="134">
        <f t="shared" si="0"/>
        <v>0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21">
        <v>0</v>
      </c>
      <c r="K34" s="134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21">
        <v>0</v>
      </c>
      <c r="K35" s="134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26">
        <v>0</v>
      </c>
      <c r="K36" s="134">
        <f t="shared" si="0"/>
        <v>0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26">
        <v>0</v>
      </c>
      <c r="K37" s="134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26">
        <v>917901</v>
      </c>
      <c r="K38" s="134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21">
        <v>1634000</v>
      </c>
      <c r="K39" s="134">
        <f t="shared" si="0"/>
        <v>46.47467107814636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26">
        <v>0</v>
      </c>
      <c r="K40" s="134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21"/>
      <c r="K41" s="140"/>
    </row>
    <row r="42" spans="1:11" ht="39.75" customHeight="1" thickBot="1">
      <c r="A42" s="6" t="s">
        <v>106</v>
      </c>
      <c r="B42" s="7"/>
      <c r="C42" s="11" t="s">
        <v>107</v>
      </c>
      <c r="D42" s="5"/>
      <c r="E42" s="8">
        <v>1045000</v>
      </c>
      <c r="F42" s="5"/>
      <c r="G42" s="8"/>
      <c r="H42" s="8">
        <v>1045000</v>
      </c>
      <c r="I42" s="55"/>
      <c r="J42" s="123">
        <v>13632</v>
      </c>
      <c r="K42" s="134">
        <f t="shared" si="0"/>
        <v>1.3044976076555024</v>
      </c>
    </row>
    <row r="43" spans="1:11" ht="19.5" hidden="1" thickBot="1">
      <c r="A43" s="64"/>
      <c r="B43" s="45"/>
      <c r="C43" s="80"/>
      <c r="D43" s="47"/>
      <c r="E43" s="50"/>
      <c r="F43" s="47"/>
      <c r="G43" s="50"/>
      <c r="H43" s="50"/>
      <c r="I43" s="81"/>
      <c r="J43" s="129"/>
      <c r="K43" s="139" t="e">
        <f t="shared" si="0"/>
        <v>#DIV/0!</v>
      </c>
    </row>
    <row r="44" spans="1:11" ht="19.5" thickBot="1">
      <c r="A44" s="82" t="s">
        <v>79</v>
      </c>
      <c r="B44" s="35"/>
      <c r="C44" s="52" t="s">
        <v>29</v>
      </c>
      <c r="D44" s="83"/>
      <c r="E44" s="84">
        <f aca="true" t="shared" si="3" ref="E44:J44">SUM(E45:E51)</f>
        <v>3272770.4</v>
      </c>
      <c r="F44" s="84">
        <f t="shared" si="3"/>
        <v>0</v>
      </c>
      <c r="G44" s="84">
        <f t="shared" si="3"/>
        <v>1445000</v>
      </c>
      <c r="H44" s="84">
        <f t="shared" si="3"/>
        <v>1827770.4</v>
      </c>
      <c r="I44" s="85">
        <f t="shared" si="3"/>
        <v>0</v>
      </c>
      <c r="J44" s="130">
        <f t="shared" si="3"/>
        <v>440113.11000000004</v>
      </c>
      <c r="K44" s="138">
        <f t="shared" si="0"/>
        <v>13.44772337222312</v>
      </c>
    </row>
    <row r="45" spans="1:11" ht="18.75">
      <c r="A45" s="38" t="s">
        <v>80</v>
      </c>
      <c r="B45" s="39"/>
      <c r="C45" s="53" t="s">
        <v>81</v>
      </c>
      <c r="D45" s="41"/>
      <c r="E45" s="42">
        <f>SUM(F45:I45)</f>
        <v>300000</v>
      </c>
      <c r="F45" s="41"/>
      <c r="G45" s="42">
        <v>300000</v>
      </c>
      <c r="H45" s="42"/>
      <c r="I45" s="86"/>
      <c r="J45" s="125">
        <v>0</v>
      </c>
      <c r="K45" s="136">
        <f t="shared" si="0"/>
        <v>0</v>
      </c>
    </row>
    <row r="46" spans="1:11" ht="21.75" customHeight="1">
      <c r="A46" s="6" t="s">
        <v>82</v>
      </c>
      <c r="B46" s="7"/>
      <c r="C46" s="18" t="s">
        <v>35</v>
      </c>
      <c r="D46" s="5"/>
      <c r="E46" s="8">
        <f>SUM(F46:I46)</f>
        <v>100000</v>
      </c>
      <c r="F46" s="5"/>
      <c r="G46" s="8">
        <v>100000</v>
      </c>
      <c r="H46" s="8"/>
      <c r="I46" s="55"/>
      <c r="J46" s="121">
        <v>98550</v>
      </c>
      <c r="K46" s="134">
        <f t="shared" si="0"/>
        <v>98.55000000000001</v>
      </c>
    </row>
    <row r="47" spans="1:11" ht="37.5" customHeight="1">
      <c r="A47" s="6" t="s">
        <v>83</v>
      </c>
      <c r="B47" s="7"/>
      <c r="C47" s="87" t="s">
        <v>37</v>
      </c>
      <c r="D47" s="5"/>
      <c r="E47" s="8">
        <f>SUM(F47:I47)</f>
        <v>955000</v>
      </c>
      <c r="F47" s="12"/>
      <c r="G47" s="12">
        <v>955000</v>
      </c>
      <c r="H47" s="8"/>
      <c r="I47" s="56"/>
      <c r="J47" s="121">
        <v>0</v>
      </c>
      <c r="K47" s="134">
        <f t="shared" si="0"/>
        <v>0</v>
      </c>
    </row>
    <row r="48" spans="1:11" ht="39" customHeight="1">
      <c r="A48" s="6" t="s">
        <v>84</v>
      </c>
      <c r="B48" s="7"/>
      <c r="C48" s="18" t="s">
        <v>38</v>
      </c>
      <c r="D48" s="5"/>
      <c r="E48" s="8">
        <f>SUM(F48:I48)</f>
        <v>90000</v>
      </c>
      <c r="F48" s="5"/>
      <c r="G48" s="8">
        <v>90000</v>
      </c>
      <c r="H48" s="8"/>
      <c r="I48" s="55"/>
      <c r="J48" s="121">
        <v>0</v>
      </c>
      <c r="K48" s="134">
        <f t="shared" si="0"/>
        <v>0</v>
      </c>
    </row>
    <row r="49" spans="1:11" ht="37.5">
      <c r="A49" s="6" t="s">
        <v>85</v>
      </c>
      <c r="B49" s="7"/>
      <c r="C49" s="18" t="s">
        <v>86</v>
      </c>
      <c r="D49" s="13"/>
      <c r="E49" s="14">
        <f>F49+H49</f>
        <v>247770.40000000002</v>
      </c>
      <c r="F49" s="15"/>
      <c r="G49" s="8"/>
      <c r="H49" s="8">
        <f>470279.87-292509.47+70000</f>
        <v>247770.40000000002</v>
      </c>
      <c r="I49" s="63"/>
      <c r="J49" s="126">
        <f>114852.65+89939.35+1723.32+1305.29+3697.92</f>
        <v>211518.53000000003</v>
      </c>
      <c r="K49" s="134">
        <f t="shared" si="0"/>
        <v>85.36876479192026</v>
      </c>
    </row>
    <row r="50" spans="1:11" ht="37.5">
      <c r="A50" s="6" t="s">
        <v>87</v>
      </c>
      <c r="B50" s="7"/>
      <c r="C50" s="18" t="s">
        <v>88</v>
      </c>
      <c r="D50" s="13"/>
      <c r="E50" s="14">
        <f>1200000-70000</f>
        <v>1130000</v>
      </c>
      <c r="F50" s="15"/>
      <c r="G50" s="8"/>
      <c r="H50" s="8">
        <f>1200000-70000</f>
        <v>1130000</v>
      </c>
      <c r="I50" s="63"/>
      <c r="J50" s="126">
        <f>39044.7+90999.88</f>
        <v>130044.58</v>
      </c>
      <c r="K50" s="134">
        <f t="shared" si="0"/>
        <v>11.508369911504426</v>
      </c>
    </row>
    <row r="51" spans="1:11" ht="39" customHeight="1" thickBot="1">
      <c r="A51" s="64" t="s">
        <v>89</v>
      </c>
      <c r="B51" s="45"/>
      <c r="C51" s="88" t="s">
        <v>41</v>
      </c>
      <c r="D51" s="66"/>
      <c r="E51" s="48">
        <v>450000</v>
      </c>
      <c r="F51" s="49"/>
      <c r="G51" s="50"/>
      <c r="H51" s="50">
        <v>450000</v>
      </c>
      <c r="I51" s="67"/>
      <c r="J51" s="127">
        <v>0</v>
      </c>
      <c r="K51" s="139">
        <f t="shared" si="0"/>
        <v>0</v>
      </c>
    </row>
    <row r="52" spans="1:11" ht="38.25" thickBot="1">
      <c r="A52" s="82" t="s">
        <v>90</v>
      </c>
      <c r="B52" s="35"/>
      <c r="C52" s="89" t="s">
        <v>91</v>
      </c>
      <c r="D52" s="83"/>
      <c r="E52" s="84">
        <f>SUM(E53:E54)</f>
        <v>100000</v>
      </c>
      <c r="F52" s="84">
        <f>SUM(F53:F53)</f>
        <v>0</v>
      </c>
      <c r="G52" s="84">
        <f>SUM(G53:G54)</f>
        <v>100000</v>
      </c>
      <c r="H52" s="84">
        <f>SUM(H53:H54)</f>
        <v>0</v>
      </c>
      <c r="I52" s="85">
        <f>SUM(I53:I53)</f>
        <v>0</v>
      </c>
      <c r="J52" s="130">
        <f>SUM(J53:J54)</f>
        <v>0</v>
      </c>
      <c r="K52" s="138">
        <f t="shared" si="0"/>
        <v>0</v>
      </c>
    </row>
    <row r="53" spans="1:11" ht="37.5" customHeight="1">
      <c r="A53" s="38" t="s">
        <v>92</v>
      </c>
      <c r="B53" s="39"/>
      <c r="C53" s="90" t="s">
        <v>93</v>
      </c>
      <c r="D53" s="41"/>
      <c r="E53" s="42">
        <f>SUM(F53:G53)</f>
        <v>40000</v>
      </c>
      <c r="F53" s="41"/>
      <c r="G53" s="42">
        <v>40000</v>
      </c>
      <c r="H53" s="42"/>
      <c r="I53" s="86"/>
      <c r="J53" s="125">
        <v>0</v>
      </c>
      <c r="K53" s="136">
        <f t="shared" si="0"/>
        <v>0</v>
      </c>
    </row>
    <row r="54" spans="1:11" ht="19.5" thickBot="1">
      <c r="A54" s="64" t="s">
        <v>94</v>
      </c>
      <c r="B54" s="45"/>
      <c r="C54" s="88" t="s">
        <v>47</v>
      </c>
      <c r="D54" s="47"/>
      <c r="E54" s="50">
        <v>60000</v>
      </c>
      <c r="F54" s="47"/>
      <c r="G54" s="50">
        <v>60000</v>
      </c>
      <c r="H54" s="50"/>
      <c r="I54" s="81"/>
      <c r="J54" s="131">
        <v>0</v>
      </c>
      <c r="K54" s="139">
        <f t="shared" si="0"/>
        <v>0</v>
      </c>
    </row>
    <row r="55" spans="1:11" ht="19.5" thickBot="1">
      <c r="A55" s="91" t="s">
        <v>95</v>
      </c>
      <c r="B55" s="92"/>
      <c r="C55" s="52" t="s">
        <v>48</v>
      </c>
      <c r="D55" s="83"/>
      <c r="E55" s="84">
        <f>SUM(E56:E62)</f>
        <v>1503518.2799999998</v>
      </c>
      <c r="F55" s="84">
        <f>SUM(F56:F61)</f>
        <v>0</v>
      </c>
      <c r="G55" s="84">
        <f>SUM(G56:G61)</f>
        <v>94204.44</v>
      </c>
      <c r="H55" s="84">
        <f>SUM(H56:H62)</f>
        <v>1409313.8399999999</v>
      </c>
      <c r="I55" s="85">
        <f>SUM(I56:I61)</f>
        <v>0</v>
      </c>
      <c r="J55" s="130">
        <f>SUM(J56:J62)</f>
        <v>730383.27</v>
      </c>
      <c r="K55" s="138">
        <f t="shared" si="0"/>
        <v>48.57827668048041</v>
      </c>
    </row>
    <row r="56" spans="1:11" ht="75">
      <c r="A56" s="38" t="s">
        <v>96</v>
      </c>
      <c r="B56" s="39"/>
      <c r="C56" s="53" t="s">
        <v>50</v>
      </c>
      <c r="D56" s="41"/>
      <c r="E56" s="41">
        <f>F56+G56</f>
        <v>24.44</v>
      </c>
      <c r="F56" s="41"/>
      <c r="G56" s="42">
        <v>24.44</v>
      </c>
      <c r="H56" s="42"/>
      <c r="I56" s="86"/>
      <c r="J56" s="118">
        <v>0</v>
      </c>
      <c r="K56" s="136">
        <f t="shared" si="0"/>
        <v>0</v>
      </c>
    </row>
    <row r="57" spans="1:11" ht="18.75" hidden="1">
      <c r="A57" s="6"/>
      <c r="B57" s="7"/>
      <c r="C57" s="18"/>
      <c r="D57" s="5"/>
      <c r="E57" s="5"/>
      <c r="F57" s="5"/>
      <c r="G57" s="8"/>
      <c r="H57" s="8"/>
      <c r="I57" s="55"/>
      <c r="J57" s="121"/>
      <c r="K57" s="134" t="e">
        <f t="shared" si="0"/>
        <v>#DIV/0!</v>
      </c>
    </row>
    <row r="58" spans="1:11" ht="18.75">
      <c r="A58" s="6" t="s">
        <v>97</v>
      </c>
      <c r="B58" s="7"/>
      <c r="C58" s="18" t="s">
        <v>54</v>
      </c>
      <c r="D58" s="5"/>
      <c r="E58" s="5">
        <v>94180</v>
      </c>
      <c r="F58" s="5"/>
      <c r="G58" s="8">
        <f>E58</f>
        <v>94180</v>
      </c>
      <c r="H58" s="8"/>
      <c r="I58" s="55"/>
      <c r="J58" s="121">
        <v>0</v>
      </c>
      <c r="K58" s="134">
        <f t="shared" si="0"/>
        <v>0</v>
      </c>
    </row>
    <row r="59" spans="1:11" ht="38.25" customHeight="1">
      <c r="A59" s="6" t="s">
        <v>98</v>
      </c>
      <c r="B59" s="7"/>
      <c r="C59" s="10" t="s">
        <v>56</v>
      </c>
      <c r="D59" s="13"/>
      <c r="E59" s="14">
        <f>H59</f>
        <v>600282.74</v>
      </c>
      <c r="F59" s="14"/>
      <c r="G59" s="8"/>
      <c r="H59" s="8">
        <f>150000+225141.37+225141.37-225141.37+225141.37</f>
        <v>600282.74</v>
      </c>
      <c r="I59" s="57"/>
      <c r="J59" s="132">
        <f>225141.37+110112</f>
        <v>335253.37</v>
      </c>
      <c r="K59" s="134">
        <f t="shared" si="0"/>
        <v>55.849243641421374</v>
      </c>
    </row>
    <row r="60" spans="1:11" ht="23.25" customHeight="1">
      <c r="A60" s="64" t="s">
        <v>99</v>
      </c>
      <c r="B60" s="45"/>
      <c r="C60" s="46" t="s">
        <v>58</v>
      </c>
      <c r="D60" s="66"/>
      <c r="E60" s="48">
        <f>H60</f>
        <v>200000</v>
      </c>
      <c r="F60" s="48"/>
      <c r="G60" s="50"/>
      <c r="H60" s="50">
        <v>200000</v>
      </c>
      <c r="I60" s="93"/>
      <c r="J60" s="122">
        <v>59915</v>
      </c>
      <c r="K60" s="134">
        <f t="shared" si="0"/>
        <v>29.9575</v>
      </c>
    </row>
    <row r="61" spans="1:11" ht="23.25" customHeight="1">
      <c r="A61" s="6" t="s">
        <v>108</v>
      </c>
      <c r="B61" s="7"/>
      <c r="C61" s="10" t="s">
        <v>109</v>
      </c>
      <c r="D61" s="13"/>
      <c r="E61" s="14">
        <f>H61</f>
        <v>295000</v>
      </c>
      <c r="F61" s="14"/>
      <c r="G61" s="8"/>
      <c r="H61" s="8">
        <v>295000</v>
      </c>
      <c r="I61" s="57"/>
      <c r="J61" s="132">
        <f>10653.93+24859.17</f>
        <v>35513.1</v>
      </c>
      <c r="K61" s="134">
        <f t="shared" si="0"/>
        <v>12.038338983050847</v>
      </c>
    </row>
    <row r="62" spans="1:11" ht="38.25" thickBot="1">
      <c r="A62" s="64" t="s">
        <v>110</v>
      </c>
      <c r="B62" s="45"/>
      <c r="C62" s="46" t="s">
        <v>111</v>
      </c>
      <c r="D62" s="66"/>
      <c r="E62" s="48">
        <f>H62</f>
        <v>314031.1</v>
      </c>
      <c r="F62" s="48"/>
      <c r="G62" s="50"/>
      <c r="H62" s="50">
        <v>314031.1</v>
      </c>
      <c r="I62" s="81"/>
      <c r="J62" s="147">
        <v>299701.8</v>
      </c>
      <c r="K62" s="139">
        <f t="shared" si="0"/>
        <v>95.43698060478724</v>
      </c>
    </row>
    <row r="63" spans="1:11" ht="26.25" customHeight="1" thickBot="1">
      <c r="A63" s="94"/>
      <c r="B63" s="35"/>
      <c r="C63" s="95" t="s">
        <v>60</v>
      </c>
      <c r="D63" s="96"/>
      <c r="E63" s="97">
        <f>E8+E12+E19+E31+E44+E52+E55</f>
        <v>23097415.939999998</v>
      </c>
      <c r="F63" s="97">
        <f>F12+F19+F31+F44+F52+F55</f>
        <v>5143136.16</v>
      </c>
      <c r="G63" s="97">
        <f>G31+G44+G52+G55</f>
        <v>2638704.44</v>
      </c>
      <c r="H63" s="97">
        <f>H8+H12+H19+H31+H44+H52+H55</f>
        <v>15315575.34</v>
      </c>
      <c r="I63" s="105">
        <f>I8+I12+I19+I31+I44+I52+I55</f>
        <v>4276863.84</v>
      </c>
      <c r="J63" s="133">
        <f>J8+J12+J19+J31+J44+J52+J55</f>
        <v>9479119.469999999</v>
      </c>
      <c r="K63" s="138">
        <f t="shared" si="0"/>
        <v>41.039740093107575</v>
      </c>
    </row>
    <row r="64" spans="1:10" ht="18.75" customHeight="1">
      <c r="A64" s="154"/>
      <c r="B64" s="98"/>
      <c r="C64" s="20"/>
      <c r="D64" s="21"/>
      <c r="E64" s="22"/>
      <c r="F64" s="22"/>
      <c r="G64" s="22"/>
      <c r="H64" s="22"/>
      <c r="I64" s="22"/>
      <c r="J64" s="22"/>
    </row>
    <row r="65" spans="1:10" ht="41.25" customHeight="1">
      <c r="A65" s="154"/>
      <c r="B65" s="19"/>
      <c r="C65" s="23"/>
      <c r="D65" s="23"/>
      <c r="E65" s="23"/>
      <c r="F65" s="23"/>
      <c r="G65" s="23"/>
      <c r="H65" s="23"/>
      <c r="I65" s="23"/>
      <c r="J65" s="23"/>
    </row>
    <row r="66" spans="1:10" ht="44.25" customHeight="1">
      <c r="A66" s="151"/>
      <c r="B66" s="151"/>
      <c r="C66" s="151"/>
      <c r="D66" s="23"/>
      <c r="E66" s="23"/>
      <c r="F66" s="23"/>
      <c r="G66" s="24"/>
      <c r="H66" s="23"/>
      <c r="I66" s="23"/>
      <c r="J66" s="24"/>
    </row>
    <row r="67" spans="1:10" ht="20.25">
      <c r="A67" s="17"/>
      <c r="B67" s="17"/>
      <c r="C67" s="150"/>
      <c r="D67" s="150"/>
      <c r="E67" s="150"/>
      <c r="F67" s="150"/>
      <c r="G67" s="150"/>
      <c r="H67" s="150"/>
      <c r="I67" s="150"/>
      <c r="J67" s="30"/>
    </row>
    <row r="68" spans="3:10" ht="3.75" customHeight="1">
      <c r="C68" s="150"/>
      <c r="D68" s="150"/>
      <c r="E68" s="150"/>
      <c r="F68" s="150"/>
      <c r="G68" s="150"/>
      <c r="H68" s="150"/>
      <c r="I68" s="150"/>
      <c r="J68" s="30"/>
    </row>
    <row r="69" spans="7:10" ht="18.75">
      <c r="G69" s="26"/>
      <c r="H69" s="17"/>
      <c r="I69" s="17"/>
      <c r="J69" s="17"/>
    </row>
    <row r="70" spans="7:10" ht="18.75">
      <c r="G70" s="26"/>
      <c r="H70" s="17"/>
      <c r="I70" s="17"/>
      <c r="J70" s="17"/>
    </row>
    <row r="71" ht="12.75">
      <c r="F71" s="27"/>
    </row>
    <row r="72" ht="12.75">
      <c r="G72" s="27"/>
    </row>
  </sheetData>
  <sheetProtection/>
  <mergeCells count="16">
    <mergeCell ref="A1:I1"/>
    <mergeCell ref="A2:I2"/>
    <mergeCell ref="J3:J6"/>
    <mergeCell ref="A3:A6"/>
    <mergeCell ref="B3:B4"/>
    <mergeCell ref="C3:C6"/>
    <mergeCell ref="D3:D4"/>
    <mergeCell ref="K3:K6"/>
    <mergeCell ref="C67:I68"/>
    <mergeCell ref="A66:C66"/>
    <mergeCell ref="E3:E6"/>
    <mergeCell ref="F3:F6"/>
    <mergeCell ref="G3:I4"/>
    <mergeCell ref="G5:G6"/>
    <mergeCell ref="H5:H6"/>
    <mergeCell ref="A64:A6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2015-11-03T08:01:59Z</dcterms:modified>
  <cp:category/>
  <cp:version/>
  <cp:contentType/>
  <cp:contentStatus/>
</cp:coreProperties>
</file>